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ivereadingac-my.sharepoint.com/personal/kd910250_reading_ac_uk/Documents/Documents/"/>
    </mc:Choice>
  </mc:AlternateContent>
  <xr:revisionPtr revIDLastSave="0" documentId="8_{0B8FF83D-C46A-4598-B274-851FE967DA61}" xr6:coauthVersionLast="47" xr6:coauthVersionMax="47" xr10:uidLastSave="{00000000-0000-0000-0000-000000000000}"/>
  <bookViews>
    <workbookView xWindow="760" yWindow="760" windowWidth="21600" windowHeight="11180" firstSheet="2" activeTab="2" xr2:uid="{992E9D82-8329-42A5-931F-35835A683A9C}"/>
  </bookViews>
  <sheets>
    <sheet name="Costing Template" sheetId="5" r:id="rId1"/>
    <sheet name="Project costs" sheetId="1" r:id="rId2"/>
    <sheet name="Campus Jobs calculator" sheetId="4" r:id="rId3"/>
    <sheet name="Sheet2" sheetId="2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1" l="1"/>
  <c r="F11" i="1"/>
  <c r="E29" i="4"/>
  <c r="E30" i="4" s="1"/>
  <c r="E31" i="4" s="1"/>
  <c r="F12" i="1"/>
  <c r="F13" i="1"/>
  <c r="F14" i="1"/>
  <c r="F15" i="1"/>
  <c r="F16" i="1"/>
  <c r="F17" i="1"/>
  <c r="F18" i="1"/>
  <c r="F19" i="1"/>
  <c r="E40" i="4" l="1"/>
  <c r="E39" i="4"/>
  <c r="E34" i="4"/>
  <c r="E32" i="4"/>
  <c r="E35" i="4" s="1"/>
  <c r="E44" i="4"/>
  <c r="E43" i="4"/>
  <c r="E36" i="4"/>
  <c r="E45" i="1"/>
  <c r="E30" i="1"/>
  <c r="I9" i="4" l="1"/>
  <c r="H9" i="4"/>
  <c r="F20" i="1" a="1"/>
  <c r="F20" i="1" s="1"/>
  <c r="E4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Stephanie Cook</author>
  </authors>
  <commentList>
    <comment ref="B10" authorId="0" shapeId="0" xr:uid="{BF02D4E5-59D4-49C7-A274-C56865587F8F}">
      <text>
        <r>
          <rPr>
            <b/>
            <sz val="9"/>
            <color indexed="81"/>
            <rFont val="Tahoma"/>
            <family val="2"/>
          </rPr>
          <t>Please select post from drop down menu</t>
        </r>
      </text>
    </comment>
    <comment ref="E10" authorId="0" shapeId="0" xr:uid="{384ECA76-7FF9-4958-A1E0-084EB2E29DBF}">
      <text>
        <r>
          <rPr>
            <b/>
            <sz val="9"/>
            <color indexed="81"/>
            <rFont val="Tahoma"/>
            <family val="2"/>
          </rPr>
          <t>Duration of the project in months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3" authorId="0" shapeId="0" xr:uid="{A9DF75A5-8DEB-49A8-8DC2-B6CE2BF7AC67}">
      <text>
        <r>
          <rPr>
            <b/>
            <sz val="9"/>
            <color indexed="81"/>
            <rFont val="Tahoma"/>
            <family val="2"/>
          </rPr>
          <t>Please enter hourly rate from Temporary Worker Framework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23" authorId="0" shapeId="0" xr:uid="{312E62A1-D13A-48D7-9694-DAC80B3EDFA0}">
      <text>
        <r>
          <rPr>
            <b/>
            <sz val="9"/>
            <color indexed="81"/>
            <rFont val="Tahoma"/>
            <family val="2"/>
          </rPr>
          <t>Please enter maximum costs from Campus jobs calculator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<sst xmlns="http://schemas.openxmlformats.org/spreadsheetml/2006/main" count="96" uniqueCount="89">
  <si>
    <t>AHRC IAA Project Costings Template</t>
  </si>
  <si>
    <t xml:space="preserve">Please use this template to calculate the breakdown of your costs for your AHRC IAA Impact Project Fund application. </t>
  </si>
  <si>
    <t>Please note that the Impact Project Fund cannot support costs for the below:</t>
  </si>
  <si>
    <t>New research</t>
  </si>
  <si>
    <t>Impact activities costed as part of basic research proposals</t>
  </si>
  <si>
    <t>Duplication of other sources of funding</t>
  </si>
  <si>
    <t>Indirect or estates costs</t>
  </si>
  <si>
    <t xml:space="preserve">Any costs relating to IP (intellectual property) </t>
  </si>
  <si>
    <t>Equipment with a value of £10,000 or more</t>
  </si>
  <si>
    <t>Undergraduate or postgraduate activities or training; core PhD training or contribution to fees</t>
  </si>
  <si>
    <t>Contributions to KTPs</t>
  </si>
  <si>
    <t>Please use the 'Project costs' tab to complete your total costing breakdown (inclusive of salary buy out, campus jobs and non salary costs).</t>
  </si>
  <si>
    <r>
      <t xml:space="preserve">Please use the 'Campus Jobs calculator' to calculate any Campus Jobs costings. It is recommended that you take the </t>
    </r>
    <r>
      <rPr>
        <b/>
        <sz val="11"/>
        <color theme="1"/>
        <rFont val="Calibri"/>
        <family val="2"/>
        <scheme val="minor"/>
      </rPr>
      <t>maximum figure</t>
    </r>
    <r>
      <rPr>
        <sz val="11"/>
        <color theme="1"/>
        <rFont val="Calibri"/>
        <family val="2"/>
        <scheme val="minor"/>
      </rPr>
      <t xml:space="preserve"> given for any Campus Jobs costs.</t>
    </r>
  </si>
  <si>
    <t>If you have any questions about costings or budgeting, please contact Domonique Davies (d.e.davies@reading.ac.uk)</t>
  </si>
  <si>
    <t>IAA Projects costing template</t>
  </si>
  <si>
    <t>PI</t>
  </si>
  <si>
    <t>Department</t>
  </si>
  <si>
    <t>Staff costs</t>
  </si>
  <si>
    <t>Post</t>
  </si>
  <si>
    <t>FTE</t>
  </si>
  <si>
    <t>Number of months</t>
  </si>
  <si>
    <t>Total salary</t>
  </si>
  <si>
    <t>Grade 6 researcher (sp30)</t>
  </si>
  <si>
    <t>TOTAL STAFF COSTS</t>
  </si>
  <si>
    <t>Campus jobs</t>
  </si>
  <si>
    <t>Hourly rate</t>
  </si>
  <si>
    <t>Cost</t>
  </si>
  <si>
    <t>TOTAL CAMPUS JOBS</t>
  </si>
  <si>
    <t>Non-staff costs</t>
  </si>
  <si>
    <t>Item</t>
  </si>
  <si>
    <t>TOTAL NON-STAFF</t>
  </si>
  <si>
    <t>TOTAL PROJECT COST</t>
  </si>
  <si>
    <t xml:space="preserve">  Campus Jobs On-Cost Calculator </t>
  </si>
  <si>
    <r>
      <t xml:space="preserve">     </t>
    </r>
    <r>
      <rPr>
        <b/>
        <sz val="11"/>
        <color theme="1"/>
        <rFont val="Calibri"/>
        <family val="2"/>
        <scheme val="minor"/>
      </rPr>
      <t>Step 1:</t>
    </r>
    <r>
      <rPr>
        <sz val="11"/>
        <color theme="1"/>
        <rFont val="Calibri"/>
        <family val="2"/>
        <scheme val="minor"/>
      </rPr>
      <t xml:space="preserve"> Select an appropriate hourly rate for your worker(s) from the Temporary Worker Framework</t>
    </r>
  </si>
  <si>
    <t>Temporary Worker Framework link</t>
  </si>
  <si>
    <r>
      <t xml:space="preserve">     Step 2: </t>
    </r>
    <r>
      <rPr>
        <sz val="11"/>
        <color theme="1"/>
        <rFont val="Calibri"/>
        <family val="2"/>
        <scheme val="minor"/>
      </rPr>
      <t>Enter the total number of hours the worker(s) will be working for you</t>
    </r>
  </si>
  <si>
    <t>Insert Hourly Rate of Pay</t>
  </si>
  <si>
    <t>Insert Number of Hours</t>
  </si>
  <si>
    <t>Minimum Cost</t>
  </si>
  <si>
    <t>Maximum Cost</t>
  </si>
  <si>
    <t xml:space="preserve">       We strongly recommend using the maximum cost for budgeting purposes</t>
  </si>
  <si>
    <r>
      <t xml:space="preserve">     </t>
    </r>
    <r>
      <rPr>
        <b/>
        <sz val="11"/>
        <color theme="1"/>
        <rFont val="Calibri"/>
        <family val="2"/>
        <scheme val="minor"/>
      </rPr>
      <t xml:space="preserve">Minimum Cost: </t>
    </r>
    <r>
      <rPr>
        <sz val="11"/>
        <color theme="1"/>
        <rFont val="Calibri"/>
        <family val="2"/>
        <scheme val="minor"/>
      </rPr>
      <t>Includes hourly rate of pay, Holiday Pay, Apprenticeship Levy and Campus Jobs levy</t>
    </r>
  </si>
  <si>
    <r>
      <t xml:space="preserve">     Maximum Cost:</t>
    </r>
    <r>
      <rPr>
        <sz val="11"/>
        <color theme="1"/>
        <rFont val="Calibri"/>
        <family val="2"/>
        <scheme val="minor"/>
      </rPr>
      <t xml:space="preserve"> Includes all of the above and Employers National Insurance Contributions and Employers Pension Contributions</t>
    </r>
  </si>
  <si>
    <r>
      <t xml:space="preserve">     </t>
    </r>
    <r>
      <rPr>
        <b/>
        <sz val="11"/>
        <color theme="1"/>
        <rFont val="Calibri"/>
        <family val="2"/>
        <scheme val="minor"/>
      </rPr>
      <t>Note 1:</t>
    </r>
    <r>
      <rPr>
        <sz val="11"/>
        <color theme="1"/>
        <rFont val="Calibri"/>
        <family val="2"/>
        <scheme val="minor"/>
      </rPr>
      <t xml:space="preserve"> Employers National Insurance Contributions may be triggered by a combination of all of an individual's work both for the University and with external organisations</t>
    </r>
  </si>
  <si>
    <r>
      <t xml:space="preserve">     </t>
    </r>
    <r>
      <rPr>
        <b/>
        <sz val="11"/>
        <color theme="1"/>
        <rFont val="Calibri"/>
        <family val="2"/>
        <scheme val="minor"/>
      </rPr>
      <t>Note 2:</t>
    </r>
    <r>
      <rPr>
        <sz val="11"/>
        <color theme="1"/>
        <rFont val="Calibri"/>
        <family val="2"/>
        <scheme val="minor"/>
      </rPr>
      <t xml:space="preserve"> Individual's may be auto-enrolled into the pension scheme based on the income threshold being met in any month for any work at the University</t>
    </r>
  </si>
  <si>
    <r>
      <t xml:space="preserve">     </t>
    </r>
    <r>
      <rPr>
        <b/>
        <sz val="11"/>
        <color theme="1"/>
        <rFont val="Calibri"/>
        <family val="2"/>
        <scheme val="minor"/>
      </rPr>
      <t xml:space="preserve">Note 3: </t>
    </r>
    <r>
      <rPr>
        <sz val="11"/>
        <color theme="1"/>
        <rFont val="Calibri"/>
        <family val="2"/>
        <scheme val="minor"/>
      </rPr>
      <t xml:space="preserve">Individual's who meet the auto-enrollement threshold will be enrolled into the pension scheme. Once enrolled individual's can opt out, but they cannot opt-out in advance </t>
    </r>
  </si>
  <si>
    <r>
      <t xml:space="preserve">     Note 4: </t>
    </r>
    <r>
      <rPr>
        <sz val="11"/>
        <color theme="1"/>
        <rFont val="Calibri"/>
        <family val="2"/>
        <scheme val="minor"/>
      </rPr>
      <t xml:space="preserve">The Campus Jobs Recruitment Gateway will use the maximum cost figure, this is what will be displayed to the Budget Holder, HoD, HoS and/or Accountant </t>
    </r>
  </si>
  <si>
    <t xml:space="preserve">     Calculation </t>
  </si>
  <si>
    <t>Category</t>
  </si>
  <si>
    <t>Value</t>
  </si>
  <si>
    <t>Notes</t>
  </si>
  <si>
    <t>Weekly pay</t>
  </si>
  <si>
    <t xml:space="preserve"> hours x rate</t>
  </si>
  <si>
    <t>Holiday Pay</t>
  </si>
  <si>
    <t xml:space="preserve"> weekly pay x holiday %</t>
  </si>
  <si>
    <t>Gross pay inc. holiday</t>
  </si>
  <si>
    <t xml:space="preserve"> weekly pay + holiday contr.</t>
  </si>
  <si>
    <t>Earnings above primary threshold</t>
  </si>
  <si>
    <t xml:space="preserve"> gross pay less NI weekly primary threshold</t>
  </si>
  <si>
    <t>Employers NI - Minimum</t>
  </si>
  <si>
    <t xml:space="preserve"> applies monthly threshold to weekly pay</t>
  </si>
  <si>
    <t>Employers NI - Estimate</t>
  </si>
  <si>
    <t xml:space="preserve"> based on earnings above primary threshold</t>
  </si>
  <si>
    <t>Employers NI - Maximum</t>
  </si>
  <si>
    <t xml:space="preserve"> assumes other earnings during the month have diluted the primary threshold allowance</t>
  </si>
  <si>
    <t>Pension Contribution - Minimum</t>
  </si>
  <si>
    <t xml:space="preserve"> assumes not enrolled</t>
  </si>
  <si>
    <t>Pension Contribution - Estimate</t>
  </si>
  <si>
    <t xml:space="preserve"> applies 4 weeks of earnings at same level vs. monthly auto enrolment trigger (not 4 weekly), ERNI offset for employee pension contribution</t>
  </si>
  <si>
    <t>Pension Contribution - Maximum</t>
  </si>
  <si>
    <t xml:space="preserve"> assumes enrolled, ERNI offset for employee pension contribution</t>
  </si>
  <si>
    <t>Government Apprenticeship Levy</t>
  </si>
  <si>
    <t>% of gross pay inc. holiday pay</t>
  </si>
  <si>
    <t>Campus Jobs Levy</t>
  </si>
  <si>
    <t xml:space="preserve">     Variables</t>
  </si>
  <si>
    <t>Variables</t>
  </si>
  <si>
    <t>Weekly Primary Threshold</t>
  </si>
  <si>
    <t>2020/21 threshold</t>
  </si>
  <si>
    <t>Employer NI (ERNI) %</t>
  </si>
  <si>
    <t>Employer Pension Contribution</t>
  </si>
  <si>
    <t>Employee Pension Contribution</t>
  </si>
  <si>
    <t>Payable by the Campus Jobs worker</t>
  </si>
  <si>
    <t>Monthly auto enrolment trigger</t>
  </si>
  <si>
    <t>Holiday %</t>
  </si>
  <si>
    <t>Role</t>
  </si>
  <si>
    <t>monthly rate</t>
  </si>
  <si>
    <t>Grade 5 technician (sp23)</t>
  </si>
  <si>
    <t>Grade 6 researcher (sp36)</t>
  </si>
  <si>
    <t>Grade 7 teaching replacement (sp39)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</si>
</sst>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£&quot;#,##0;[Red]\-&quot;£&quot;#,##0"/>
    <numFmt numFmtId="8" formatCode="&quot;£&quot;#,##0.00;[Red]\-&quot;£&quot;#,##0.00"/>
    <numFmt numFmtId="164" formatCode="&quot;£&quot;#,##0.00"/>
    <numFmt numFmtId="165" formatCode="0.0%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4" tint="-0.249977111117893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4"/>
      <color theme="4" tint="-0.249977111117893"/>
      <name val="Calibri"/>
      <family val="2"/>
      <scheme val="minor"/>
    </font>
    <font>
      <b/>
      <sz val="14"/>
      <color theme="4" tint="-0.249977111117893"/>
      <name val="Calibri"/>
      <family val="2"/>
      <scheme val="minor"/>
    </font>
    <font>
      <b/>
      <u/>
      <sz val="14"/>
      <color theme="10"/>
      <name val="Calibri"/>
      <family val="2"/>
      <scheme val="minor"/>
    </font>
    <font>
      <sz val="11"/>
      <color theme="1"/>
      <name val="Aptos"/>
      <family val="2"/>
      <charset val="1"/>
    </font>
    <font>
      <b/>
      <u/>
      <sz val="20"/>
      <color theme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100">
    <xf numFmtId="0" fontId="0" fillId="0" borderId="0" xfId="0"/>
    <xf numFmtId="0" fontId="0" fillId="3" borderId="0" xfId="0" applyFill="1"/>
    <xf numFmtId="0" fontId="6" fillId="3" borderId="15" xfId="0" applyFont="1" applyFill="1" applyBorder="1"/>
    <xf numFmtId="0" fontId="6" fillId="3" borderId="16" xfId="0" applyFont="1" applyFill="1" applyBorder="1"/>
    <xf numFmtId="6" fontId="6" fillId="3" borderId="16" xfId="0" applyNumberFormat="1" applyFont="1" applyFill="1" applyBorder="1"/>
    <xf numFmtId="8" fontId="0" fillId="3" borderId="16" xfId="0" applyNumberFormat="1" applyFill="1" applyBorder="1"/>
    <xf numFmtId="0" fontId="0" fillId="3" borderId="16" xfId="0" applyFill="1" applyBorder="1"/>
    <xf numFmtId="0" fontId="0" fillId="3" borderId="17" xfId="0" applyFill="1" applyBorder="1"/>
    <xf numFmtId="0" fontId="0" fillId="3" borderId="18" xfId="0" applyFill="1" applyBorder="1"/>
    <xf numFmtId="0" fontId="0" fillId="3" borderId="19" xfId="0" applyFill="1" applyBorder="1"/>
    <xf numFmtId="0" fontId="0" fillId="3" borderId="20" xfId="0" applyFill="1" applyBorder="1"/>
    <xf numFmtId="0" fontId="0" fillId="3" borderId="21" xfId="0" applyFill="1" applyBorder="1"/>
    <xf numFmtId="0" fontId="0" fillId="3" borderId="22" xfId="0" applyFill="1" applyBorder="1"/>
    <xf numFmtId="0" fontId="1" fillId="3" borderId="21" xfId="0" applyFont="1" applyFill="1" applyBorder="1"/>
    <xf numFmtId="0" fontId="1" fillId="3" borderId="0" xfId="0" applyFont="1" applyFill="1"/>
    <xf numFmtId="0" fontId="1" fillId="3" borderId="0" xfId="0" applyFont="1" applyFill="1" applyAlignment="1">
      <alignment horizontal="center" vertical="top" wrapText="1"/>
    </xf>
    <xf numFmtId="0" fontId="1" fillId="3" borderId="0" xfId="0" applyFont="1" applyFill="1" applyAlignment="1">
      <alignment vertical="center"/>
    </xf>
    <xf numFmtId="164" fontId="0" fillId="4" borderId="23" xfId="0" applyNumberFormat="1" applyFill="1" applyBorder="1" applyAlignment="1" applyProtection="1">
      <alignment horizontal="center" vertical="center"/>
      <protection locked="0"/>
    </xf>
    <xf numFmtId="0" fontId="0" fillId="4" borderId="23" xfId="0" applyFill="1" applyBorder="1" applyAlignment="1" applyProtection="1">
      <alignment horizontal="center" vertical="center"/>
      <protection locked="0"/>
    </xf>
    <xf numFmtId="164" fontId="0" fillId="2" borderId="15" xfId="0" applyNumberFormat="1" applyFill="1" applyBorder="1" applyAlignment="1">
      <alignment horizontal="center" vertical="center"/>
    </xf>
    <xf numFmtId="164" fontId="0" fillId="5" borderId="17" xfId="0" applyNumberFormat="1" applyFill="1" applyBorder="1" applyAlignment="1">
      <alignment horizontal="center" vertical="center"/>
    </xf>
    <xf numFmtId="0" fontId="0" fillId="3" borderId="24" xfId="0" applyFill="1" applyBorder="1"/>
    <xf numFmtId="0" fontId="0" fillId="3" borderId="25" xfId="0" applyFill="1" applyBorder="1"/>
    <xf numFmtId="0" fontId="0" fillId="3" borderId="26" xfId="0" applyFill="1" applyBorder="1"/>
    <xf numFmtId="0" fontId="7" fillId="3" borderId="21" xfId="0" applyFont="1" applyFill="1" applyBorder="1"/>
    <xf numFmtId="0" fontId="1" fillId="3" borderId="0" xfId="0" applyFont="1" applyFill="1" applyAlignment="1">
      <alignment horizontal="right"/>
    </xf>
    <xf numFmtId="0" fontId="0" fillId="3" borderId="0" xfId="0" applyFill="1" applyAlignment="1">
      <alignment horizontal="right"/>
    </xf>
    <xf numFmtId="164" fontId="0" fillId="3" borderId="0" xfId="0" applyNumberFormat="1" applyFill="1"/>
    <xf numFmtId="0" fontId="8" fillId="3" borderId="0" xfId="0" applyFont="1" applyFill="1"/>
    <xf numFmtId="0" fontId="0" fillId="3" borderId="21" xfId="0" applyFill="1" applyBorder="1" applyAlignment="1">
      <alignment horizontal="right"/>
    </xf>
    <xf numFmtId="164" fontId="0" fillId="3" borderId="25" xfId="0" applyNumberFormat="1" applyFill="1" applyBorder="1"/>
    <xf numFmtId="0" fontId="8" fillId="3" borderId="25" xfId="0" applyFont="1" applyFill="1" applyBorder="1"/>
    <xf numFmtId="0" fontId="1" fillId="3" borderId="24" xfId="0" applyFont="1" applyFill="1" applyBorder="1"/>
    <xf numFmtId="0" fontId="0" fillId="3" borderId="0" xfId="0" applyFill="1" applyAlignment="1">
      <alignment vertical="center" wrapText="1"/>
    </xf>
    <xf numFmtId="0" fontId="0" fillId="3" borderId="21" xfId="0" applyFill="1" applyBorder="1" applyAlignment="1">
      <alignment vertical="center" wrapText="1"/>
    </xf>
    <xf numFmtId="0" fontId="0" fillId="3" borderId="0" xfId="0" applyFill="1" applyAlignment="1">
      <alignment horizontal="right" vertical="center" wrapText="1"/>
    </xf>
    <xf numFmtId="6" fontId="0" fillId="3" borderId="0" xfId="0" applyNumberFormat="1" applyFill="1" applyProtection="1">
      <protection locked="0"/>
    </xf>
    <xf numFmtId="165" fontId="0" fillId="3" borderId="0" xfId="0" applyNumberFormat="1" applyFill="1" applyProtection="1">
      <protection locked="0"/>
    </xf>
    <xf numFmtId="9" fontId="0" fillId="3" borderId="0" xfId="0" applyNumberFormat="1" applyFill="1" applyProtection="1">
      <protection locked="0"/>
    </xf>
    <xf numFmtId="10" fontId="0" fillId="3" borderId="0" xfId="0" applyNumberFormat="1" applyFill="1" applyProtection="1">
      <protection locked="0"/>
    </xf>
    <xf numFmtId="165" fontId="0" fillId="3" borderId="0" xfId="0" applyNumberFormat="1" applyFill="1"/>
    <xf numFmtId="0" fontId="1" fillId="3" borderId="25" xfId="0" applyFont="1" applyFill="1" applyBorder="1" applyAlignment="1">
      <alignment horizontal="center" vertical="center" wrapText="1"/>
    </xf>
    <xf numFmtId="10" fontId="0" fillId="3" borderId="0" xfId="0" applyNumberFormat="1" applyFill="1"/>
    <xf numFmtId="3" fontId="0" fillId="0" borderId="0" xfId="0" applyNumberFormat="1"/>
    <xf numFmtId="0" fontId="0" fillId="0" borderId="27" xfId="0" applyBorder="1"/>
    <xf numFmtId="3" fontId="0" fillId="0" borderId="27" xfId="0" applyNumberFormat="1" applyBorder="1"/>
    <xf numFmtId="0" fontId="1" fillId="3" borderId="1" xfId="0" applyFont="1" applyFill="1" applyBorder="1"/>
    <xf numFmtId="0" fontId="1" fillId="3" borderId="3" xfId="0" applyFont="1" applyFill="1" applyBorder="1"/>
    <xf numFmtId="0" fontId="1" fillId="3" borderId="12" xfId="0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  <xf numFmtId="0" fontId="1" fillId="3" borderId="2" xfId="0" applyFont="1" applyFill="1" applyBorder="1"/>
    <xf numFmtId="0" fontId="0" fillId="3" borderId="2" xfId="0" applyFill="1" applyBorder="1"/>
    <xf numFmtId="0" fontId="0" fillId="3" borderId="8" xfId="0" applyFill="1" applyBorder="1" applyAlignment="1">
      <alignment horizontal="center"/>
    </xf>
    <xf numFmtId="3" fontId="0" fillId="3" borderId="8" xfId="0" applyNumberFormat="1" applyFill="1" applyBorder="1"/>
    <xf numFmtId="4" fontId="0" fillId="3" borderId="0" xfId="0" applyNumberFormat="1" applyFill="1"/>
    <xf numFmtId="3" fontId="1" fillId="3" borderId="12" xfId="0" applyNumberFormat="1" applyFont="1" applyFill="1" applyBorder="1"/>
    <xf numFmtId="0" fontId="0" fillId="3" borderId="4" xfId="0" applyFill="1" applyBorder="1"/>
    <xf numFmtId="0" fontId="5" fillId="3" borderId="2" xfId="0" applyFont="1" applyFill="1" applyBorder="1" applyAlignment="1">
      <alignment horizontal="left"/>
    </xf>
    <xf numFmtId="0" fontId="5" fillId="3" borderId="2" xfId="0" applyFont="1" applyFill="1" applyBorder="1" applyAlignment="1">
      <alignment horizontal="center"/>
    </xf>
    <xf numFmtId="0" fontId="4" fillId="3" borderId="0" xfId="0" applyFont="1" applyFill="1" applyAlignment="1">
      <alignment horizontal="left"/>
    </xf>
    <xf numFmtId="0" fontId="0" fillId="3" borderId="7" xfId="0" applyFill="1" applyBorder="1"/>
    <xf numFmtId="0" fontId="0" fillId="3" borderId="5" xfId="0" applyFill="1" applyBorder="1"/>
    <xf numFmtId="0" fontId="0" fillId="3" borderId="10" xfId="0" applyFill="1" applyBorder="1"/>
    <xf numFmtId="0" fontId="0" fillId="3" borderId="6" xfId="0" applyFill="1" applyBorder="1" applyAlignment="1">
      <alignment horizontal="left"/>
    </xf>
    <xf numFmtId="0" fontId="0" fillId="3" borderId="7" xfId="0" applyFill="1" applyBorder="1" applyAlignment="1">
      <alignment horizontal="left"/>
    </xf>
    <xf numFmtId="0" fontId="0" fillId="3" borderId="8" xfId="0" applyFill="1" applyBorder="1" applyAlignment="1">
      <alignment horizontal="left"/>
    </xf>
    <xf numFmtId="0" fontId="0" fillId="3" borderId="9" xfId="0" applyFill="1" applyBorder="1"/>
    <xf numFmtId="0" fontId="0" fillId="3" borderId="11" xfId="0" applyFill="1" applyBorder="1"/>
    <xf numFmtId="3" fontId="10" fillId="3" borderId="1" xfId="0" applyNumberFormat="1" applyFont="1" applyFill="1" applyBorder="1"/>
    <xf numFmtId="0" fontId="12" fillId="3" borderId="0" xfId="0" applyFont="1" applyFill="1"/>
    <xf numFmtId="0" fontId="13" fillId="3" borderId="0" xfId="0" applyFont="1" applyFill="1"/>
    <xf numFmtId="0" fontId="11" fillId="3" borderId="0" xfId="0" applyFont="1" applyFill="1"/>
    <xf numFmtId="0" fontId="1" fillId="6" borderId="0" xfId="0" applyFont="1" applyFill="1"/>
    <xf numFmtId="0" fontId="0" fillId="6" borderId="0" xfId="0" applyFill="1"/>
    <xf numFmtId="0" fontId="0" fillId="3" borderId="0" xfId="0" applyFill="1" applyAlignment="1">
      <alignment horizontal="center"/>
    </xf>
    <xf numFmtId="0" fontId="1" fillId="2" borderId="0" xfId="0" applyFont="1" applyFill="1"/>
    <xf numFmtId="0" fontId="14" fillId="3" borderId="0" xfId="1" applyFont="1" applyFill="1"/>
    <xf numFmtId="0" fontId="15" fillId="0" borderId="0" xfId="0" applyFont="1"/>
    <xf numFmtId="0" fontId="0" fillId="7" borderId="0" xfId="0" applyFill="1" applyAlignment="1">
      <alignment wrapText="1"/>
    </xf>
    <xf numFmtId="0" fontId="1" fillId="3" borderId="2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4" fillId="3" borderId="12" xfId="0" applyFont="1" applyFill="1" applyBorder="1" applyAlignment="1">
      <alignment horizontal="left"/>
    </xf>
    <xf numFmtId="0" fontId="4" fillId="3" borderId="13" xfId="0" applyFont="1" applyFill="1" applyBorder="1" applyAlignment="1">
      <alignment horizontal="left"/>
    </xf>
    <xf numFmtId="0" fontId="0" fillId="3" borderId="12" xfId="0" applyFill="1" applyBorder="1" applyAlignment="1">
      <alignment horizontal="left"/>
    </xf>
    <xf numFmtId="0" fontId="0" fillId="3" borderId="14" xfId="0" applyFill="1" applyBorder="1" applyAlignment="1">
      <alignment horizontal="left"/>
    </xf>
    <xf numFmtId="0" fontId="0" fillId="3" borderId="13" xfId="0" applyFill="1" applyBorder="1" applyAlignment="1">
      <alignment horizontal="left"/>
    </xf>
    <xf numFmtId="0" fontId="5" fillId="3" borderId="2" xfId="0" applyFont="1" applyFill="1" applyBorder="1" applyAlignment="1">
      <alignment horizontal="center"/>
    </xf>
    <xf numFmtId="0" fontId="0" fillId="3" borderId="6" xfId="0" applyFill="1" applyBorder="1" applyAlignment="1">
      <alignment horizontal="left"/>
    </xf>
    <xf numFmtId="0" fontId="0" fillId="3" borderId="7" xfId="0" applyFill="1" applyBorder="1" applyAlignment="1">
      <alignment horizontal="left"/>
    </xf>
    <xf numFmtId="0" fontId="0" fillId="3" borderId="8" xfId="0" applyFill="1" applyBorder="1" applyAlignment="1">
      <alignment horizontal="left"/>
    </xf>
    <xf numFmtId="0" fontId="1" fillId="3" borderId="12" xfId="0" applyFont="1" applyFill="1" applyBorder="1" applyAlignment="1">
      <alignment horizontal="center"/>
    </xf>
    <xf numFmtId="0" fontId="1" fillId="3" borderId="14" xfId="0" applyFont="1" applyFill="1" applyBorder="1" applyAlignment="1">
      <alignment horizontal="center"/>
    </xf>
    <xf numFmtId="0" fontId="5" fillId="3" borderId="12" xfId="0" applyFont="1" applyFill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13" xfId="0" applyFont="1" applyFill="1" applyBorder="1" applyAlignment="1">
      <alignment horizontal="left"/>
    </xf>
    <xf numFmtId="0" fontId="0" fillId="3" borderId="12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  <xf numFmtId="0" fontId="16" fillId="0" borderId="0" xfId="1" applyFont="1" applyFill="1" applyAlignme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reading.ac.uk/essentials/Campus-Jobs/Temporary-Workers-Framework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8925E-6D41-4FE3-B720-114BBA71BFBD}">
  <dimension ref="A1:AF79"/>
  <sheetViews>
    <sheetView workbookViewId="0">
      <selection activeCell="L18" sqref="L18"/>
    </sheetView>
  </sheetViews>
  <sheetFormatPr defaultRowHeight="14.5" x14ac:dyDescent="0.35"/>
  <cols>
    <col min="2" max="2" width="99" bestFit="1" customWidth="1"/>
  </cols>
  <sheetData>
    <row r="1" spans="1:32" ht="31" x14ac:dyDescent="0.7">
      <c r="A1" s="7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32" x14ac:dyDescent="0.3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</row>
    <row r="4" spans="1:32" x14ac:dyDescent="0.35">
      <c r="A4" s="1"/>
      <c r="B4" s="14" t="s">
        <v>1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</row>
    <row r="5" spans="1:32" x14ac:dyDescent="0.3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</row>
    <row r="6" spans="1:32" x14ac:dyDescent="0.35">
      <c r="A6" s="1"/>
      <c r="B6" s="72" t="s">
        <v>2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</row>
    <row r="7" spans="1:32" x14ac:dyDescent="0.35">
      <c r="A7" s="1"/>
      <c r="B7" s="73" t="s">
        <v>3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</row>
    <row r="8" spans="1:32" x14ac:dyDescent="0.35">
      <c r="A8" s="1"/>
      <c r="B8" s="73" t="s">
        <v>4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</row>
    <row r="9" spans="1:32" x14ac:dyDescent="0.35">
      <c r="A9" s="1"/>
      <c r="B9" s="73" t="s">
        <v>5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</row>
    <row r="10" spans="1:32" x14ac:dyDescent="0.35">
      <c r="A10" s="1"/>
      <c r="B10" s="73" t="s">
        <v>6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</row>
    <row r="11" spans="1:32" x14ac:dyDescent="0.35">
      <c r="A11" s="1"/>
      <c r="B11" s="73" t="s">
        <v>7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</row>
    <row r="12" spans="1:32" x14ac:dyDescent="0.35">
      <c r="A12" s="1"/>
      <c r="B12" s="73" t="s">
        <v>8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</row>
    <row r="13" spans="1:32" x14ac:dyDescent="0.35">
      <c r="A13" s="1"/>
      <c r="B13" s="73" t="s">
        <v>9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</row>
    <row r="14" spans="1:32" x14ac:dyDescent="0.35">
      <c r="A14" s="1"/>
      <c r="B14" s="73" t="s">
        <v>10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</row>
    <row r="15" spans="1:32" x14ac:dyDescent="0.3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</row>
    <row r="16" spans="1:32" x14ac:dyDescent="0.3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</row>
    <row r="17" spans="1:32" ht="29" x14ac:dyDescent="0.35">
      <c r="A17" s="1"/>
      <c r="B17" s="78" t="s">
        <v>11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</row>
    <row r="18" spans="1:32" ht="29" x14ac:dyDescent="0.35">
      <c r="A18" s="1"/>
      <c r="B18" s="78" t="s">
        <v>12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</row>
    <row r="19" spans="1:32" x14ac:dyDescent="0.35">
      <c r="A19" s="1"/>
      <c r="B19" s="74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</row>
    <row r="20" spans="1:32" x14ac:dyDescent="0.3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</row>
    <row r="21" spans="1:32" x14ac:dyDescent="0.35">
      <c r="A21" s="1"/>
      <c r="B21" s="75" t="s">
        <v>13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</row>
    <row r="22" spans="1:32" x14ac:dyDescent="0.3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</row>
    <row r="23" spans="1:32" x14ac:dyDescent="0.3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</row>
    <row r="24" spans="1:32" x14ac:dyDescent="0.3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</row>
    <row r="25" spans="1:32" x14ac:dyDescent="0.3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</row>
    <row r="26" spans="1:32" x14ac:dyDescent="0.3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</row>
    <row r="27" spans="1:32" x14ac:dyDescent="0.3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</row>
    <row r="28" spans="1:32" x14ac:dyDescent="0.3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</row>
    <row r="29" spans="1:32" x14ac:dyDescent="0.3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</row>
    <row r="30" spans="1:32" x14ac:dyDescent="0.3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</row>
    <row r="31" spans="1:32" x14ac:dyDescent="0.3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</row>
    <row r="32" spans="1:32" x14ac:dyDescent="0.3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</row>
    <row r="33" spans="1:32" x14ac:dyDescent="0.3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</row>
    <row r="34" spans="1:32" x14ac:dyDescent="0.3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</row>
    <row r="35" spans="1:32" x14ac:dyDescent="0.3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</row>
    <row r="36" spans="1:32" x14ac:dyDescent="0.3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</row>
    <row r="37" spans="1:32" x14ac:dyDescent="0.3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</row>
    <row r="38" spans="1:32" x14ac:dyDescent="0.3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</row>
    <row r="39" spans="1:32" x14ac:dyDescent="0.3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</row>
    <row r="40" spans="1:32" x14ac:dyDescent="0.3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</row>
    <row r="41" spans="1:32" x14ac:dyDescent="0.3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</row>
    <row r="42" spans="1:32" x14ac:dyDescent="0.3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</row>
    <row r="43" spans="1:32" x14ac:dyDescent="0.3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</row>
    <row r="44" spans="1:32" x14ac:dyDescent="0.3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</row>
    <row r="45" spans="1:32" x14ac:dyDescent="0.3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</row>
    <row r="46" spans="1:32" x14ac:dyDescent="0.3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</row>
    <row r="47" spans="1:32" x14ac:dyDescent="0.3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</row>
    <row r="48" spans="1:32" x14ac:dyDescent="0.3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</row>
    <row r="49" spans="1:32" x14ac:dyDescent="0.3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</row>
    <row r="50" spans="1:32" x14ac:dyDescent="0.3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</row>
    <row r="51" spans="1:32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</row>
    <row r="52" spans="1:32" x14ac:dyDescent="0.3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</row>
    <row r="53" spans="1:32" x14ac:dyDescent="0.3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</row>
    <row r="54" spans="1:32" x14ac:dyDescent="0.3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</row>
    <row r="55" spans="1:32" x14ac:dyDescent="0.3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</row>
    <row r="56" spans="1:32" x14ac:dyDescent="0.3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</row>
    <row r="57" spans="1:32" x14ac:dyDescent="0.3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</row>
    <row r="58" spans="1:32" x14ac:dyDescent="0.3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</row>
    <row r="59" spans="1:32" x14ac:dyDescent="0.3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</row>
    <row r="60" spans="1:32" x14ac:dyDescent="0.3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</row>
    <row r="61" spans="1:32" x14ac:dyDescent="0.3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</row>
    <row r="62" spans="1:32" x14ac:dyDescent="0.3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</row>
    <row r="63" spans="1:32" x14ac:dyDescent="0.3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</row>
    <row r="64" spans="1:32" x14ac:dyDescent="0.3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</row>
    <row r="65" spans="1:32" x14ac:dyDescent="0.3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</row>
    <row r="66" spans="1:32" x14ac:dyDescent="0.3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</row>
    <row r="67" spans="1:32" x14ac:dyDescent="0.3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</row>
    <row r="68" spans="1:32" x14ac:dyDescent="0.3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</row>
    <row r="69" spans="1:32" x14ac:dyDescent="0.3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</row>
    <row r="70" spans="1:32" x14ac:dyDescent="0.3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</row>
    <row r="71" spans="1:32" x14ac:dyDescent="0.3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</row>
    <row r="72" spans="1:32" x14ac:dyDescent="0.3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</row>
    <row r="73" spans="1:32" x14ac:dyDescent="0.3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</row>
    <row r="74" spans="1:32" x14ac:dyDescent="0.3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</row>
    <row r="75" spans="1:32" x14ac:dyDescent="0.3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</row>
    <row r="76" spans="1:32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</row>
    <row r="77" spans="1:32" x14ac:dyDescent="0.3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</row>
    <row r="78" spans="1:32" x14ac:dyDescent="0.3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</row>
    <row r="79" spans="1:32" x14ac:dyDescent="0.3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B03C3-6A83-4696-BAB4-19748D8E1DBE}">
  <dimension ref="A1:Q52"/>
  <sheetViews>
    <sheetView workbookViewId="0">
      <selection activeCell="B10" sqref="B10"/>
    </sheetView>
  </sheetViews>
  <sheetFormatPr defaultRowHeight="14.5" x14ac:dyDescent="0.35"/>
  <cols>
    <col min="1" max="1" width="14.7265625" customWidth="1"/>
    <col min="2" max="2" width="38.453125" customWidth="1"/>
    <col min="3" max="3" width="10.26953125" customWidth="1"/>
    <col min="4" max="4" width="14.453125" customWidth="1"/>
    <col min="5" max="5" width="20.81640625" customWidth="1"/>
    <col min="6" max="6" width="15.453125" customWidth="1"/>
    <col min="7" max="7" width="9.1796875" customWidth="1"/>
    <col min="8" max="9" width="14.1796875" customWidth="1"/>
  </cols>
  <sheetData>
    <row r="1" spans="1:17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1" x14ac:dyDescent="0.7">
      <c r="A2" s="69" t="s">
        <v>14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x14ac:dyDescent="0.3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x14ac:dyDescent="0.35">
      <c r="A4" s="46" t="s">
        <v>15</v>
      </c>
      <c r="B4" s="97"/>
      <c r="C4" s="97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x14ac:dyDescent="0.35">
      <c r="A5" s="46" t="s">
        <v>16</v>
      </c>
      <c r="B5" s="97"/>
      <c r="C5" s="97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x14ac:dyDescent="0.3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x14ac:dyDescent="0.3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ht="18.5" x14ac:dyDescent="0.45">
      <c r="A8" s="1"/>
      <c r="B8" s="70" t="s">
        <v>17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 x14ac:dyDescent="0.35">
      <c r="A9" s="1"/>
      <c r="B9" s="47" t="s">
        <v>18</v>
      </c>
      <c r="C9" s="90" t="s">
        <v>19</v>
      </c>
      <c r="D9" s="98"/>
      <c r="E9" s="49" t="s">
        <v>20</v>
      </c>
      <c r="F9" s="50" t="s">
        <v>21</v>
      </c>
      <c r="G9" s="1"/>
      <c r="H9" s="1"/>
      <c r="I9" s="14"/>
      <c r="J9" s="14"/>
      <c r="K9" s="1"/>
      <c r="L9" s="1"/>
      <c r="M9" s="1"/>
      <c r="N9" s="1"/>
      <c r="O9" s="1"/>
      <c r="P9" s="1"/>
      <c r="Q9" s="1"/>
    </row>
    <row r="10" spans="1:17" ht="14.25" customHeight="1" x14ac:dyDescent="0.35">
      <c r="A10" s="1"/>
      <c r="B10" s="51" t="s">
        <v>22</v>
      </c>
      <c r="C10" s="95">
        <v>0.108</v>
      </c>
      <c r="D10" s="96"/>
      <c r="E10" s="52">
        <v>4</v>
      </c>
      <c r="F10" s="53">
        <f>((VLOOKUP(B10,Sheet2!A:B,2,FALSE))*C10)*E10</f>
        <v>1725.84</v>
      </c>
      <c r="G10" s="1"/>
      <c r="I10" s="54"/>
      <c r="J10" s="54"/>
      <c r="K10" s="1"/>
      <c r="L10" s="1"/>
      <c r="M10" s="1"/>
      <c r="N10" s="1"/>
      <c r="O10" s="1"/>
      <c r="P10" s="1"/>
      <c r="Q10" s="1"/>
    </row>
    <row r="11" spans="1:17" x14ac:dyDescent="0.35">
      <c r="A11" s="1"/>
      <c r="B11" s="51"/>
      <c r="C11" s="95"/>
      <c r="D11" s="96"/>
      <c r="E11" s="52"/>
      <c r="F11" s="53" t="e">
        <f>((VLOOKUP(B11,Sheet2!A:B,2,FALSE))*C11)*E11</f>
        <v>#N/A</v>
      </c>
      <c r="G11" s="1"/>
      <c r="H11" s="1"/>
      <c r="I11" s="54"/>
      <c r="J11" s="54"/>
      <c r="K11" s="1"/>
      <c r="L11" s="1"/>
      <c r="M11" s="1"/>
      <c r="N11" s="1"/>
      <c r="O11" s="1"/>
      <c r="P11" s="1"/>
      <c r="Q11" s="1"/>
    </row>
    <row r="12" spans="1:17" x14ac:dyDescent="0.35">
      <c r="A12" s="1"/>
      <c r="B12" s="51"/>
      <c r="C12" s="95"/>
      <c r="D12" s="96"/>
      <c r="E12" s="52"/>
      <c r="F12" s="53" t="e">
        <f>((VLOOKUP(B12,Sheet2!A:B,2,FALSE))*C12)*E12</f>
        <v>#N/A</v>
      </c>
      <c r="G12" s="1"/>
      <c r="H12" s="1"/>
      <c r="I12" s="54"/>
      <c r="J12" s="54"/>
      <c r="K12" s="1"/>
      <c r="L12" s="1"/>
      <c r="M12" s="1"/>
      <c r="N12" s="1"/>
      <c r="O12" s="1"/>
      <c r="P12" s="1"/>
      <c r="Q12" s="1"/>
    </row>
    <row r="13" spans="1:17" x14ac:dyDescent="0.35">
      <c r="A13" s="1"/>
      <c r="B13" s="51"/>
      <c r="C13" s="95"/>
      <c r="D13" s="96"/>
      <c r="E13" s="52"/>
      <c r="F13" s="53" t="e">
        <f>((VLOOKUP(B13,Sheet2!A:B,2,FALSE))*C13)*E13</f>
        <v>#N/A</v>
      </c>
      <c r="G13" s="1"/>
      <c r="H13" s="1"/>
      <c r="I13" s="54"/>
      <c r="J13" s="54"/>
      <c r="K13" s="1"/>
      <c r="L13" s="1"/>
      <c r="M13" s="1"/>
      <c r="N13" s="1"/>
      <c r="O13" s="1"/>
      <c r="P13" s="1"/>
      <c r="Q13" s="1"/>
    </row>
    <row r="14" spans="1:17" x14ac:dyDescent="0.35">
      <c r="A14" s="1"/>
      <c r="B14" s="51"/>
      <c r="C14" s="95"/>
      <c r="D14" s="96"/>
      <c r="E14" s="52"/>
      <c r="F14" s="53" t="e">
        <f>((VLOOKUP(B14,Sheet2!A:B,2,FALSE))*C14)*E14</f>
        <v>#N/A</v>
      </c>
      <c r="G14" s="1"/>
      <c r="H14" s="1"/>
      <c r="I14" s="54"/>
      <c r="J14" s="54"/>
      <c r="K14" s="1"/>
      <c r="L14" s="1"/>
      <c r="M14" s="1"/>
      <c r="N14" s="1"/>
      <c r="O14" s="1"/>
      <c r="P14" s="1"/>
      <c r="Q14" s="1"/>
    </row>
    <row r="15" spans="1:17" x14ac:dyDescent="0.35">
      <c r="A15" s="1"/>
      <c r="B15" s="51"/>
      <c r="C15" s="95"/>
      <c r="D15" s="96"/>
      <c r="E15" s="52"/>
      <c r="F15" s="53" t="e">
        <f>((VLOOKUP(B15,Sheet2!A:B,2,FALSE))*C15)*E15</f>
        <v>#N/A</v>
      </c>
      <c r="G15" s="1"/>
      <c r="H15" s="1"/>
      <c r="I15" s="54"/>
      <c r="J15" s="54"/>
      <c r="K15" s="1"/>
      <c r="L15" s="1"/>
      <c r="M15" s="1"/>
      <c r="N15" s="1"/>
      <c r="O15" s="1"/>
      <c r="P15" s="1"/>
      <c r="Q15" s="1"/>
    </row>
    <row r="16" spans="1:17" x14ac:dyDescent="0.35">
      <c r="A16" s="1"/>
      <c r="B16" s="51"/>
      <c r="C16" s="95"/>
      <c r="D16" s="96"/>
      <c r="E16" s="52"/>
      <c r="F16" s="53" t="e">
        <f>((VLOOKUP(B16,Sheet2!A:B,2,FALSE))*C16)*E16</f>
        <v>#N/A</v>
      </c>
      <c r="G16" s="1"/>
      <c r="H16" s="1"/>
      <c r="I16" s="54"/>
      <c r="J16" s="54"/>
      <c r="K16" s="1"/>
      <c r="L16" s="1"/>
      <c r="M16" s="1"/>
      <c r="N16" s="1"/>
      <c r="O16" s="1"/>
      <c r="P16" s="1"/>
      <c r="Q16" s="1"/>
    </row>
    <row r="17" spans="1:17" x14ac:dyDescent="0.35">
      <c r="A17" s="1"/>
      <c r="B17" s="51"/>
      <c r="C17" s="95"/>
      <c r="D17" s="96"/>
      <c r="E17" s="52"/>
      <c r="F17" s="53" t="e">
        <f>((VLOOKUP(B17,Sheet2!A:B,2,FALSE))*C17)*E17</f>
        <v>#N/A</v>
      </c>
      <c r="G17" s="1"/>
      <c r="H17" s="1"/>
      <c r="I17" s="54"/>
      <c r="J17" s="54"/>
      <c r="K17" s="1"/>
      <c r="L17" s="1"/>
      <c r="M17" s="1"/>
      <c r="N17" s="1"/>
      <c r="O17" s="1"/>
      <c r="P17" s="1"/>
      <c r="Q17" s="1"/>
    </row>
    <row r="18" spans="1:17" x14ac:dyDescent="0.35">
      <c r="A18" s="1"/>
      <c r="B18" s="51"/>
      <c r="C18" s="95"/>
      <c r="D18" s="96"/>
      <c r="E18" s="52"/>
      <c r="F18" s="53" t="e">
        <f>((VLOOKUP(B18,Sheet2!A:B,2,FALSE))*C18)*E18</f>
        <v>#N/A</v>
      </c>
      <c r="G18" s="1"/>
      <c r="H18" s="1"/>
      <c r="I18" s="54"/>
      <c r="J18" s="54"/>
      <c r="K18" s="1"/>
      <c r="L18" s="1"/>
      <c r="M18" s="1"/>
      <c r="N18" s="1"/>
      <c r="O18" s="1"/>
      <c r="P18" s="1"/>
      <c r="Q18" s="1"/>
    </row>
    <row r="19" spans="1:17" x14ac:dyDescent="0.35">
      <c r="A19" s="1"/>
      <c r="B19" s="51"/>
      <c r="C19" s="95"/>
      <c r="D19" s="96"/>
      <c r="E19" s="52"/>
      <c r="F19" s="53" t="e">
        <f>((VLOOKUP(B19,Sheet2!A:B,2,FALSE))*C19)*E19</f>
        <v>#N/A</v>
      </c>
      <c r="G19" s="1"/>
      <c r="H19" s="1"/>
      <c r="I19" s="54"/>
      <c r="J19" s="54"/>
      <c r="K19" s="1"/>
      <c r="L19" s="1"/>
      <c r="M19" s="1"/>
      <c r="N19" s="1"/>
      <c r="O19" s="1"/>
      <c r="P19" s="1"/>
      <c r="Q19" s="1"/>
    </row>
    <row r="20" spans="1:17" x14ac:dyDescent="0.35">
      <c r="A20" s="1"/>
      <c r="B20" s="1"/>
      <c r="C20" s="79" t="s">
        <v>23</v>
      </c>
      <c r="D20" s="79"/>
      <c r="E20" s="48"/>
      <c r="F20" s="55" cm="1">
        <f t="array" ref="F20">SUM(IF(ISNA(F10:F19),0,F10:F19))</f>
        <v>1725.84</v>
      </c>
      <c r="G20" s="56"/>
      <c r="H20" s="1"/>
      <c r="I20" s="54"/>
      <c r="J20" s="54"/>
      <c r="K20" s="1"/>
      <c r="L20" s="1"/>
      <c r="M20" s="1"/>
      <c r="N20" s="1"/>
      <c r="O20" s="1"/>
      <c r="P20" s="1"/>
      <c r="Q20" s="1"/>
    </row>
    <row r="21" spans="1:17" x14ac:dyDescent="0.3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1:17" ht="18.5" x14ac:dyDescent="0.45">
      <c r="A22" s="1"/>
      <c r="B22" s="76" t="s">
        <v>24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1:17" x14ac:dyDescent="0.35">
      <c r="A23" s="1"/>
      <c r="B23" s="92" t="s">
        <v>18</v>
      </c>
      <c r="C23" s="93"/>
      <c r="D23" s="57" t="s">
        <v>25</v>
      </c>
      <c r="E23" s="50" t="s">
        <v>26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pans="1:17" x14ac:dyDescent="0.35">
      <c r="A24" s="1"/>
      <c r="B24" s="81"/>
      <c r="C24" s="94"/>
      <c r="D24" s="58"/>
      <c r="E24" s="5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1:17" x14ac:dyDescent="0.35">
      <c r="A25" s="1"/>
      <c r="B25" s="81"/>
      <c r="C25" s="82"/>
      <c r="D25" s="58"/>
      <c r="E25" s="5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1:17" x14ac:dyDescent="0.35">
      <c r="A26" s="1"/>
      <c r="B26" s="81"/>
      <c r="C26" s="82"/>
      <c r="D26" s="58"/>
      <c r="E26" s="5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1:17" x14ac:dyDescent="0.35">
      <c r="A27" s="1"/>
      <c r="B27" s="81"/>
      <c r="C27" s="82"/>
      <c r="D27" s="58"/>
      <c r="E27" s="5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</row>
    <row r="28" spans="1:17" x14ac:dyDescent="0.35">
      <c r="A28" s="1"/>
      <c r="B28" s="81"/>
      <c r="C28" s="82"/>
      <c r="D28" s="58"/>
      <c r="E28" s="5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</row>
    <row r="29" spans="1:17" x14ac:dyDescent="0.35">
      <c r="A29" s="1"/>
      <c r="B29" s="81"/>
      <c r="C29" s="82"/>
      <c r="D29" s="58"/>
      <c r="E29" s="5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1:17" x14ac:dyDescent="0.35">
      <c r="A30" s="1"/>
      <c r="B30" s="59"/>
      <c r="C30" s="86" t="s">
        <v>27</v>
      </c>
      <c r="D30" s="86"/>
      <c r="E30" s="50">
        <f>SUM(E24:E29)</f>
        <v>0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1:17" x14ac:dyDescent="0.3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ht="18.5" x14ac:dyDescent="0.45">
      <c r="A32" s="1"/>
      <c r="B32" s="70" t="s">
        <v>28</v>
      </c>
      <c r="C32" s="1"/>
      <c r="D32" s="60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</row>
    <row r="33" spans="1:17" x14ac:dyDescent="0.35">
      <c r="A33" s="61"/>
      <c r="B33" s="90" t="s">
        <v>29</v>
      </c>
      <c r="C33" s="91"/>
      <c r="D33" s="91"/>
      <c r="E33" s="50" t="s">
        <v>26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</row>
    <row r="34" spans="1:17" x14ac:dyDescent="0.35">
      <c r="A34" s="61"/>
      <c r="B34" s="83"/>
      <c r="C34" s="84"/>
      <c r="D34" s="85"/>
      <c r="E34" s="5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</row>
    <row r="35" spans="1:17" x14ac:dyDescent="0.35">
      <c r="A35" s="61"/>
      <c r="B35" s="83"/>
      <c r="C35" s="84"/>
      <c r="D35" s="85"/>
      <c r="E35" s="62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</row>
    <row r="36" spans="1:17" x14ac:dyDescent="0.35">
      <c r="A36" s="61"/>
      <c r="B36" s="87"/>
      <c r="C36" s="88"/>
      <c r="D36" s="89"/>
      <c r="E36" s="66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</row>
    <row r="37" spans="1:17" x14ac:dyDescent="0.35">
      <c r="A37" s="1"/>
      <c r="B37" s="63"/>
      <c r="C37" s="64"/>
      <c r="D37" s="65"/>
      <c r="E37" s="66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</row>
    <row r="38" spans="1:17" x14ac:dyDescent="0.35">
      <c r="A38" s="1"/>
      <c r="B38" s="63"/>
      <c r="C38" s="64"/>
      <c r="D38" s="65"/>
      <c r="E38" s="66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x14ac:dyDescent="0.35">
      <c r="A39" s="1"/>
      <c r="B39" s="63"/>
      <c r="C39" s="64"/>
      <c r="D39" s="65"/>
      <c r="E39" s="66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x14ac:dyDescent="0.35">
      <c r="A40" s="1"/>
      <c r="B40" s="63"/>
      <c r="C40" s="64"/>
      <c r="D40" s="65"/>
      <c r="E40" s="66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x14ac:dyDescent="0.35">
      <c r="A41" s="1"/>
      <c r="B41" s="83"/>
      <c r="C41" s="84"/>
      <c r="D41" s="85"/>
      <c r="E41" s="5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x14ac:dyDescent="0.35">
      <c r="A42" s="1"/>
      <c r="B42" s="83"/>
      <c r="C42" s="84"/>
      <c r="D42" s="85"/>
      <c r="E42" s="67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x14ac:dyDescent="0.35">
      <c r="A43" s="1"/>
      <c r="B43" s="83"/>
      <c r="C43" s="84"/>
      <c r="D43" s="85"/>
      <c r="E43" s="5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x14ac:dyDescent="0.35">
      <c r="A44" s="1"/>
      <c r="B44" s="83"/>
      <c r="C44" s="84"/>
      <c r="D44" s="85"/>
      <c r="E44" s="5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x14ac:dyDescent="0.35">
      <c r="A45" s="1"/>
      <c r="B45" s="1"/>
      <c r="C45" s="79" t="s">
        <v>30</v>
      </c>
      <c r="D45" s="79"/>
      <c r="E45" s="50">
        <f>SUM(E34:E44)</f>
        <v>0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x14ac:dyDescent="0.3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x14ac:dyDescent="0.3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5.5" x14ac:dyDescent="0.35">
      <c r="A48" s="1"/>
      <c r="B48" s="1"/>
      <c r="C48" s="80" t="s">
        <v>31</v>
      </c>
      <c r="D48" s="80"/>
      <c r="E48" s="68">
        <f>F20+E30+E45</f>
        <v>1725.84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x14ac:dyDescent="0.3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x14ac:dyDescent="0.3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x14ac:dyDescent="0.3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</sheetData>
  <mergeCells count="32">
    <mergeCell ref="C17:D17"/>
    <mergeCell ref="C18:D18"/>
    <mergeCell ref="C19:D19"/>
    <mergeCell ref="B4:C4"/>
    <mergeCell ref="B5:C5"/>
    <mergeCell ref="C9:D9"/>
    <mergeCell ref="C11:D11"/>
    <mergeCell ref="C12:D12"/>
    <mergeCell ref="C13:D13"/>
    <mergeCell ref="C14:D14"/>
    <mergeCell ref="C15:D15"/>
    <mergeCell ref="C16:D16"/>
    <mergeCell ref="C10:D10"/>
    <mergeCell ref="C20:D20"/>
    <mergeCell ref="C30:D30"/>
    <mergeCell ref="B41:D41"/>
    <mergeCell ref="B42:D42"/>
    <mergeCell ref="B43:D43"/>
    <mergeCell ref="B36:D36"/>
    <mergeCell ref="B33:D33"/>
    <mergeCell ref="B34:D34"/>
    <mergeCell ref="B35:D35"/>
    <mergeCell ref="B23:C23"/>
    <mergeCell ref="B24:C24"/>
    <mergeCell ref="B25:C25"/>
    <mergeCell ref="C45:D45"/>
    <mergeCell ref="C48:D48"/>
    <mergeCell ref="B26:C26"/>
    <mergeCell ref="B27:C27"/>
    <mergeCell ref="B28:C28"/>
    <mergeCell ref="B29:C29"/>
    <mergeCell ref="B44:D44"/>
  </mergeCells>
  <hyperlinks>
    <hyperlink ref="B22" location="'Campus Jobs calculator'!A1" display="Campus jobs" xr:uid="{1291E897-DCEC-48E9-B45F-4CCE957978A2}"/>
  </hyperlinks>
  <pageMargins left="0.7" right="0.7" top="0.75" bottom="0.75" header="0.3" footer="0.3"/>
  <pageSetup paperSize="9" orientation="portrait" horizontalDpi="300" verticalDpi="30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3741103-97AD-45C7-BDD0-CABDC9B39B70}">
          <x14:formula1>
            <xm:f>Sheet2!$A$4:$A$8</xm:f>
          </x14:formula1>
          <xm:sqref>B20</xm:sqref>
        </x14:dataValidation>
        <x14:dataValidation type="list" allowBlank="1" showInputMessage="1" showErrorMessage="1" xr:uid="{612F5837-1CDC-4C08-A629-9395984CEA3C}">
          <x14:formula1>
            <xm:f>Sheet2!$A$4:$A$9</xm:f>
          </x14:formula1>
          <xm:sqref>B10:B19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48634-6F9C-4EC9-94AD-7DF55F6C1476}">
  <dimension ref="A1:N59"/>
  <sheetViews>
    <sheetView tabSelected="1" workbookViewId="0">
      <selection activeCell="H9" sqref="H9"/>
    </sheetView>
  </sheetViews>
  <sheetFormatPr defaultColWidth="8.81640625" defaultRowHeight="14.5" x14ac:dyDescent="0.35"/>
  <cols>
    <col min="1" max="1" width="8.453125" style="1" customWidth="1"/>
    <col min="2" max="2" width="15.54296875" style="1" customWidth="1"/>
    <col min="3" max="3" width="1" style="1" customWidth="1"/>
    <col min="4" max="4" width="16.26953125" style="1" customWidth="1"/>
    <col min="5" max="5" width="10.7265625" style="1" customWidth="1"/>
    <col min="6" max="6" width="13.453125" style="1" customWidth="1"/>
    <col min="7" max="7" width="14" style="1" customWidth="1"/>
    <col min="8" max="8" width="15.453125" style="1" customWidth="1"/>
    <col min="9" max="13" width="8.81640625" style="1"/>
    <col min="14" max="14" width="25.453125" style="1" customWidth="1"/>
    <col min="15" max="16384" width="8.81640625" style="1"/>
  </cols>
  <sheetData>
    <row r="1" spans="1:14" ht="15" thickBot="1" x14ac:dyDescent="0.4"/>
    <row r="2" spans="1:14" ht="36.5" thickBot="1" x14ac:dyDescent="0.85">
      <c r="B2" s="2" t="s">
        <v>32</v>
      </c>
      <c r="C2" s="3"/>
      <c r="D2" s="3"/>
      <c r="E2" s="3"/>
      <c r="F2" s="4"/>
      <c r="G2" s="5"/>
      <c r="H2" s="6"/>
      <c r="I2" s="6"/>
      <c r="J2" s="6"/>
      <c r="K2" s="6"/>
      <c r="L2" s="6"/>
      <c r="M2" s="6"/>
      <c r="N2" s="7"/>
    </row>
    <row r="3" spans="1:14" x14ac:dyDescent="0.35">
      <c r="B3" s="8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10"/>
    </row>
    <row r="4" spans="1:14" ht="26" x14ac:dyDescent="0.6">
      <c r="B4" s="11" t="s">
        <v>33</v>
      </c>
      <c r="J4" s="99" t="s">
        <v>34</v>
      </c>
      <c r="K4" s="99"/>
      <c r="L4" s="99"/>
      <c r="M4" s="99"/>
      <c r="N4" s="99"/>
    </row>
    <row r="5" spans="1:14" x14ac:dyDescent="0.35">
      <c r="B5" s="13" t="s">
        <v>35</v>
      </c>
      <c r="N5" s="12"/>
    </row>
    <row r="6" spans="1:14" ht="15" thickBot="1" x14ac:dyDescent="0.4">
      <c r="B6" s="13"/>
      <c r="N6" s="12"/>
    </row>
    <row r="7" spans="1:14" x14ac:dyDescent="0.35">
      <c r="B7" s="8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10"/>
    </row>
    <row r="8" spans="1:14" ht="29.5" thickBot="1" x14ac:dyDescent="0.4">
      <c r="A8" s="12"/>
      <c r="D8" s="41" t="s">
        <v>36</v>
      </c>
      <c r="E8" s="14"/>
      <c r="F8" s="15" t="s">
        <v>37</v>
      </c>
      <c r="G8" s="14"/>
      <c r="H8" s="16" t="s">
        <v>38</v>
      </c>
      <c r="I8" s="16" t="s">
        <v>39</v>
      </c>
      <c r="N8" s="12"/>
    </row>
    <row r="9" spans="1:14" ht="26.25" customHeight="1" thickBot="1" x14ac:dyDescent="0.4">
      <c r="A9" s="12"/>
      <c r="C9" s="12"/>
      <c r="D9" s="17">
        <v>12.58</v>
      </c>
      <c r="F9" s="18">
        <v>40</v>
      </c>
      <c r="H9" s="19">
        <f>IF(OR(D9=0,F9=0,D9="",F9=""),"",E31+E34+E38+E43+E44)</f>
        <v>572.39528359999997</v>
      </c>
      <c r="I9" s="20">
        <f>IF(OR(D9=0,F9=0,D9="",F9=""),"",E31+E36+E40+E43+E44)</f>
        <v>682.06960355520005</v>
      </c>
      <c r="N9" s="12"/>
    </row>
    <row r="10" spans="1:14" x14ac:dyDescent="0.35">
      <c r="A10" s="12"/>
      <c r="N10" s="12"/>
    </row>
    <row r="11" spans="1:14" x14ac:dyDescent="0.35">
      <c r="B11" s="13" t="s">
        <v>40</v>
      </c>
      <c r="N11" s="12"/>
    </row>
    <row r="12" spans="1:14" ht="15" thickBot="1" x14ac:dyDescent="0.4">
      <c r="B12" s="21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3"/>
    </row>
    <row r="13" spans="1:14" x14ac:dyDescent="0.35">
      <c r="B13" s="8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10"/>
    </row>
    <row r="14" spans="1:14" x14ac:dyDescent="0.35">
      <c r="B14" s="11" t="s">
        <v>41</v>
      </c>
      <c r="N14" s="12"/>
    </row>
    <row r="15" spans="1:14" x14ac:dyDescent="0.35">
      <c r="B15" s="13" t="s">
        <v>42</v>
      </c>
      <c r="N15" s="12"/>
    </row>
    <row r="16" spans="1:14" ht="15" thickBot="1" x14ac:dyDescent="0.4">
      <c r="B16" s="21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3"/>
    </row>
    <row r="17" spans="1:14" x14ac:dyDescent="0.35">
      <c r="B17" s="11"/>
      <c r="N17" s="12"/>
    </row>
    <row r="18" spans="1:14" x14ac:dyDescent="0.35">
      <c r="B18" s="11" t="s">
        <v>43</v>
      </c>
      <c r="N18" s="12"/>
    </row>
    <row r="19" spans="1:14" x14ac:dyDescent="0.35">
      <c r="B19" s="11" t="s">
        <v>44</v>
      </c>
      <c r="N19" s="12"/>
    </row>
    <row r="20" spans="1:14" x14ac:dyDescent="0.35">
      <c r="B20" s="11" t="s">
        <v>45</v>
      </c>
      <c r="N20" s="12"/>
    </row>
    <row r="21" spans="1:14" x14ac:dyDescent="0.35">
      <c r="B21" s="13" t="s">
        <v>46</v>
      </c>
      <c r="N21" s="12"/>
    </row>
    <row r="22" spans="1:14" ht="15" thickBot="1" x14ac:dyDescent="0.4">
      <c r="B22" s="21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3"/>
    </row>
    <row r="24" spans="1:14" ht="15" thickBot="1" x14ac:dyDescent="0.4"/>
    <row r="25" spans="1:14" x14ac:dyDescent="0.35">
      <c r="B25" s="8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10"/>
    </row>
    <row r="26" spans="1:14" ht="26" x14ac:dyDescent="0.6">
      <c r="B26" s="24" t="s">
        <v>47</v>
      </c>
      <c r="N26" s="12"/>
    </row>
    <row r="27" spans="1:14" ht="15" thickBot="1" x14ac:dyDescent="0.4">
      <c r="B27" s="2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3"/>
    </row>
    <row r="28" spans="1:14" x14ac:dyDescent="0.35">
      <c r="B28" s="11"/>
      <c r="C28" s="14"/>
      <c r="D28" s="25" t="s">
        <v>48</v>
      </c>
      <c r="E28" s="14" t="s">
        <v>49</v>
      </c>
      <c r="F28" s="14" t="s">
        <v>50</v>
      </c>
      <c r="N28" s="12"/>
    </row>
    <row r="29" spans="1:14" x14ac:dyDescent="0.35">
      <c r="A29" s="26"/>
      <c r="B29" s="11"/>
      <c r="C29" s="26"/>
      <c r="D29" s="26" t="s">
        <v>51</v>
      </c>
      <c r="E29" s="27">
        <f>D9*F9</f>
        <v>503.2</v>
      </c>
      <c r="F29" s="28" t="s">
        <v>52</v>
      </c>
      <c r="N29" s="12"/>
    </row>
    <row r="30" spans="1:14" x14ac:dyDescent="0.35">
      <c r="A30" s="26"/>
      <c r="B30" s="11"/>
      <c r="C30" s="26"/>
      <c r="D30" s="26" t="s">
        <v>53</v>
      </c>
      <c r="E30" s="27">
        <f>E29*E56</f>
        <v>60.736240000000002</v>
      </c>
      <c r="F30" s="28" t="s">
        <v>54</v>
      </c>
      <c r="N30" s="12"/>
    </row>
    <row r="31" spans="1:14" x14ac:dyDescent="0.35">
      <c r="A31" s="26"/>
      <c r="B31" s="29"/>
      <c r="C31" s="26"/>
      <c r="D31" s="26" t="s">
        <v>55</v>
      </c>
      <c r="E31" s="27">
        <f>E30+E29</f>
        <v>563.93624</v>
      </c>
      <c r="F31" s="28" t="s">
        <v>56</v>
      </c>
      <c r="N31" s="12"/>
    </row>
    <row r="32" spans="1:14" x14ac:dyDescent="0.35">
      <c r="B32" s="29"/>
      <c r="C32" s="26"/>
      <c r="D32" s="26" t="s">
        <v>57</v>
      </c>
      <c r="E32" s="27">
        <f>IF(E31&gt;E51,E31-E51,0)</f>
        <v>373.93624</v>
      </c>
      <c r="F32" s="28" t="s">
        <v>58</v>
      </c>
      <c r="N32" s="12"/>
    </row>
    <row r="33" spans="1:14" x14ac:dyDescent="0.35">
      <c r="A33" s="26"/>
      <c r="B33" s="29"/>
      <c r="C33" s="26"/>
      <c r="D33" s="26"/>
      <c r="E33" s="27"/>
      <c r="N33" s="12"/>
    </row>
    <row r="34" spans="1:14" x14ac:dyDescent="0.35">
      <c r="A34" s="26"/>
      <c r="B34" s="29"/>
      <c r="C34" s="26"/>
      <c r="D34" s="26" t="s">
        <v>59</v>
      </c>
      <c r="E34" s="27">
        <f>IF(E31&lt;((E51*52)/12),0,(E31-(E51*52)/12))*E52</f>
        <v>0</v>
      </c>
      <c r="F34" s="28" t="s">
        <v>60</v>
      </c>
      <c r="N34" s="12"/>
    </row>
    <row r="35" spans="1:14" x14ac:dyDescent="0.35">
      <c r="A35" s="26"/>
      <c r="B35" s="29"/>
      <c r="C35" s="26"/>
      <c r="D35" s="26" t="s">
        <v>61</v>
      </c>
      <c r="E35" s="27">
        <f>E32*E52</f>
        <v>56.27740412</v>
      </c>
      <c r="F35" s="28" t="s">
        <v>62</v>
      </c>
      <c r="N35" s="12"/>
    </row>
    <row r="36" spans="1:14" x14ac:dyDescent="0.35">
      <c r="A36" s="26"/>
      <c r="B36" s="29"/>
      <c r="C36" s="26"/>
      <c r="D36" s="26" t="s">
        <v>63</v>
      </c>
      <c r="E36" s="27">
        <f>E31*E52</f>
        <v>84.872404119999999</v>
      </c>
      <c r="F36" s="28" t="s">
        <v>64</v>
      </c>
      <c r="N36" s="12"/>
    </row>
    <row r="37" spans="1:14" x14ac:dyDescent="0.35">
      <c r="A37" s="26"/>
      <c r="B37" s="29"/>
      <c r="C37" s="26"/>
      <c r="D37" s="26"/>
      <c r="N37" s="12"/>
    </row>
    <row r="38" spans="1:14" x14ac:dyDescent="0.35">
      <c r="B38" s="29"/>
      <c r="C38" s="26"/>
      <c r="D38" s="26" t="s">
        <v>65</v>
      </c>
      <c r="E38" s="27">
        <v>0</v>
      </c>
      <c r="F38" s="28" t="s">
        <v>66</v>
      </c>
      <c r="N38" s="12"/>
    </row>
    <row r="39" spans="1:14" x14ac:dyDescent="0.35">
      <c r="B39" s="29"/>
      <c r="C39" s="26"/>
      <c r="D39" s="26" t="s">
        <v>67</v>
      </c>
      <c r="E39" s="27">
        <f>IF(E31*4&gt;E55,(E31*E53)-(E31*0.04*E52),0)</f>
        <v>24.801915835200003</v>
      </c>
      <c r="F39" s="28" t="s">
        <v>68</v>
      </c>
      <c r="N39" s="12"/>
    </row>
    <row r="40" spans="1:14" x14ac:dyDescent="0.35">
      <c r="B40" s="29"/>
      <c r="C40" s="26"/>
      <c r="D40" s="26" t="s">
        <v>69</v>
      </c>
      <c r="E40" s="27">
        <f>(E31*E53)-(E31*0.04*E52)</f>
        <v>24.801915835200003</v>
      </c>
      <c r="F40" s="28" t="s">
        <v>70</v>
      </c>
      <c r="N40" s="12"/>
    </row>
    <row r="41" spans="1:14" x14ac:dyDescent="0.35">
      <c r="A41" s="26"/>
      <c r="B41" s="29"/>
      <c r="C41" s="26"/>
      <c r="D41" s="26"/>
      <c r="E41" s="27"/>
      <c r="F41" s="28"/>
      <c r="N41" s="12"/>
    </row>
    <row r="42" spans="1:14" x14ac:dyDescent="0.35">
      <c r="A42" s="26"/>
      <c r="B42" s="29"/>
      <c r="C42" s="26"/>
      <c r="D42" s="26"/>
      <c r="E42" s="27"/>
      <c r="F42" s="28"/>
      <c r="N42" s="12"/>
    </row>
    <row r="43" spans="1:14" x14ac:dyDescent="0.35">
      <c r="A43" s="26"/>
      <c r="B43" s="11"/>
      <c r="C43" s="26"/>
      <c r="D43" s="26" t="s">
        <v>71</v>
      </c>
      <c r="E43" s="27">
        <f>E31*0.005</f>
        <v>2.8196812000000002</v>
      </c>
      <c r="F43" s="28" t="s">
        <v>72</v>
      </c>
      <c r="N43" s="12"/>
    </row>
    <row r="44" spans="1:14" x14ac:dyDescent="0.35">
      <c r="A44" s="26"/>
      <c r="B44" s="11"/>
      <c r="C44" s="26"/>
      <c r="D44" s="26" t="s">
        <v>73</v>
      </c>
      <c r="E44" s="27">
        <f>E31*0.01</f>
        <v>5.6393624000000004</v>
      </c>
      <c r="F44" s="28" t="s">
        <v>72</v>
      </c>
      <c r="N44" s="12"/>
    </row>
    <row r="45" spans="1:14" ht="15" thickBot="1" x14ac:dyDescent="0.4">
      <c r="B45" s="21"/>
      <c r="C45" s="22"/>
      <c r="D45" s="22"/>
      <c r="E45" s="30"/>
      <c r="F45" s="31"/>
      <c r="G45" s="22"/>
      <c r="H45" s="22"/>
      <c r="I45" s="22"/>
      <c r="J45" s="22"/>
      <c r="K45" s="22"/>
      <c r="L45" s="22"/>
      <c r="M45" s="22"/>
      <c r="N45" s="23"/>
    </row>
    <row r="46" spans="1:14" x14ac:dyDescent="0.35">
      <c r="E46" s="27"/>
      <c r="F46" s="28"/>
    </row>
    <row r="47" spans="1:14" ht="15" thickBot="1" x14ac:dyDescent="0.4">
      <c r="B47" s="22"/>
      <c r="C47" s="22"/>
      <c r="D47" s="22"/>
      <c r="E47" s="30"/>
      <c r="F47" s="31"/>
      <c r="G47" s="22"/>
      <c r="H47" s="22"/>
      <c r="I47" s="22"/>
      <c r="J47" s="22"/>
      <c r="K47" s="22"/>
      <c r="L47" s="22"/>
      <c r="M47" s="22"/>
      <c r="N47" s="22"/>
    </row>
    <row r="48" spans="1:14" ht="26" x14ac:dyDescent="0.6">
      <c r="B48" s="24" t="s">
        <v>74</v>
      </c>
      <c r="N48" s="12"/>
    </row>
    <row r="49" spans="1:14" ht="15" thickBot="1" x14ac:dyDescent="0.4">
      <c r="B49" s="3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3"/>
    </row>
    <row r="50" spans="1:14" x14ac:dyDescent="0.35">
      <c r="A50" s="33"/>
      <c r="B50" s="34"/>
      <c r="C50" s="33"/>
      <c r="D50" s="14" t="s">
        <v>75</v>
      </c>
      <c r="E50" s="14" t="s">
        <v>49</v>
      </c>
      <c r="N50" s="12"/>
    </row>
    <row r="51" spans="1:14" ht="32.25" customHeight="1" x14ac:dyDescent="0.35">
      <c r="B51" s="29"/>
      <c r="C51" s="26"/>
      <c r="D51" s="35" t="s">
        <v>76</v>
      </c>
      <c r="E51" s="36">
        <v>190</v>
      </c>
      <c r="F51" s="28" t="s">
        <v>77</v>
      </c>
      <c r="N51" s="12"/>
    </row>
    <row r="52" spans="1:14" ht="38.25" customHeight="1" x14ac:dyDescent="0.35">
      <c r="B52" s="29"/>
      <c r="C52" s="26"/>
      <c r="D52" s="35" t="s">
        <v>78</v>
      </c>
      <c r="E52" s="37">
        <v>0.15049999999999999</v>
      </c>
      <c r="N52" s="12"/>
    </row>
    <row r="53" spans="1:14" ht="35.25" customHeight="1" x14ac:dyDescent="0.35">
      <c r="B53" s="29"/>
      <c r="C53" s="26"/>
      <c r="D53" s="35" t="s">
        <v>79</v>
      </c>
      <c r="E53" s="38">
        <v>0.05</v>
      </c>
      <c r="N53" s="12"/>
    </row>
    <row r="54" spans="1:14" ht="39" customHeight="1" x14ac:dyDescent="0.35">
      <c r="A54" s="35"/>
      <c r="B54" s="11"/>
      <c r="C54" s="26"/>
      <c r="D54" s="35" t="s">
        <v>80</v>
      </c>
      <c r="E54" s="38">
        <v>0.04</v>
      </c>
      <c r="F54" s="28" t="s">
        <v>81</v>
      </c>
      <c r="N54" s="12"/>
    </row>
    <row r="55" spans="1:14" x14ac:dyDescent="0.35">
      <c r="A55" s="35"/>
      <c r="B55" s="29"/>
      <c r="C55" s="26"/>
      <c r="D55" s="26" t="s">
        <v>82</v>
      </c>
      <c r="E55" s="36">
        <v>833</v>
      </c>
      <c r="N55" s="12"/>
    </row>
    <row r="56" spans="1:14" ht="14.5" customHeight="1" x14ac:dyDescent="0.35">
      <c r="B56" s="29"/>
      <c r="C56" s="26"/>
      <c r="D56" s="35" t="s">
        <v>83</v>
      </c>
      <c r="E56" s="39">
        <v>0.1207</v>
      </c>
      <c r="N56" s="12"/>
    </row>
    <row r="57" spans="1:14" x14ac:dyDescent="0.35">
      <c r="B57" s="11"/>
      <c r="D57" s="26" t="s">
        <v>71</v>
      </c>
      <c r="E57" s="40">
        <v>5.0000000000000001E-3</v>
      </c>
      <c r="N57" s="12"/>
    </row>
    <row r="58" spans="1:14" x14ac:dyDescent="0.35">
      <c r="B58" s="11"/>
      <c r="D58" s="1" t="s">
        <v>73</v>
      </c>
      <c r="E58" s="42">
        <v>0.01</v>
      </c>
      <c r="N58" s="12"/>
    </row>
    <row r="59" spans="1:14" ht="15" thickBot="1" x14ac:dyDescent="0.4">
      <c r="B59" s="21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3"/>
    </row>
  </sheetData>
  <mergeCells count="1">
    <mergeCell ref="J4:N4"/>
  </mergeCells>
  <dataValidations count="1">
    <dataValidation type="decimal" allowBlank="1" showInputMessage="1" showErrorMessage="1" sqref="D9" xr:uid="{954D9EAC-B6A9-4C4E-9041-BC91BC0A0A07}">
      <formula1>5.6</formula1>
      <formula2>100</formula2>
    </dataValidation>
  </dataValidations>
  <hyperlinks>
    <hyperlink ref="J4:N4" r:id="rId1" display="Temporary Worker Framework link" xr:uid="{5EF3566F-898B-43CE-876D-1D4350807842}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5835D-8BA4-4CF9-9B9A-FA4FF3713306}">
  <dimension ref="A3:L9"/>
  <sheetViews>
    <sheetView workbookViewId="0">
      <selection activeCell="B22" sqref="B22"/>
    </sheetView>
  </sheetViews>
  <sheetFormatPr defaultRowHeight="14.5" x14ac:dyDescent="0.35"/>
  <cols>
    <col min="1" max="1" width="34.1796875" bestFit="1" customWidth="1"/>
    <col min="2" max="2" width="12.26953125" customWidth="1"/>
  </cols>
  <sheetData>
    <row r="3" spans="1:12" x14ac:dyDescent="0.35">
      <c r="A3" s="44" t="s">
        <v>84</v>
      </c>
      <c r="B3" s="44" t="s">
        <v>85</v>
      </c>
    </row>
    <row r="4" spans="1:12" x14ac:dyDescent="0.35">
      <c r="A4" s="44" t="s">
        <v>86</v>
      </c>
      <c r="B4" s="45">
        <v>3308</v>
      </c>
    </row>
    <row r="5" spans="1:12" x14ac:dyDescent="0.35">
      <c r="A5" s="44" t="s">
        <v>22</v>
      </c>
      <c r="B5" s="45">
        <v>3995</v>
      </c>
    </row>
    <row r="6" spans="1:12" x14ac:dyDescent="0.35">
      <c r="A6" s="44" t="s">
        <v>87</v>
      </c>
      <c r="B6" s="45">
        <v>4765</v>
      </c>
    </row>
    <row r="7" spans="1:12" x14ac:dyDescent="0.35">
      <c r="A7" s="44" t="s">
        <v>88</v>
      </c>
      <c r="B7" s="45">
        <v>5204</v>
      </c>
      <c r="L7" s="77"/>
    </row>
    <row r="8" spans="1:12" x14ac:dyDescent="0.35">
      <c r="B8" s="43"/>
    </row>
    <row r="9" spans="1:12" x14ac:dyDescent="0.35">
      <c r="B9" s="43"/>
      <c r="D9" s="43"/>
      <c r="F9" s="43"/>
      <c r="H9" s="43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777F18C7508FA458C5BE6065CA46CB6" ma:contentTypeVersion="13" ma:contentTypeDescription="Create a new document." ma:contentTypeScope="" ma:versionID="7cbf361cf3a4a7fabce72c57382019ca">
  <xsd:schema xmlns:xsd="http://www.w3.org/2001/XMLSchema" xmlns:xs="http://www.w3.org/2001/XMLSchema" xmlns:p="http://schemas.microsoft.com/office/2006/metadata/properties" xmlns:ns2="36f5dffa-12e0-4c23-954b-a96f3e024208" xmlns:ns3="3653255f-1858-4c3d-95fd-c22985d0498e" targetNamespace="http://schemas.microsoft.com/office/2006/metadata/properties" ma:root="true" ma:fieldsID="fd6c0cb51eb011ba654aa8dbea85b591" ns2:_="" ns3:_="">
    <xsd:import namespace="36f5dffa-12e0-4c23-954b-a96f3e024208"/>
    <xsd:import namespace="3653255f-1858-4c3d-95fd-c22985d0498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f5dffa-12e0-4c23-954b-a96f3e0242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08cd521b-c766-495a-bf72-da9be8cb7f8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53255f-1858-4c3d-95fd-c22985d0498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89005e35-496a-40c1-8297-65f53dd2fe5e}" ma:internalName="TaxCatchAll" ma:showField="CatchAllData" ma:web="3653255f-1858-4c3d-95fd-c22985d0498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3653255f-1858-4c3d-95fd-c22985d0498e">
      <UserInfo>
        <DisplayName>Colin Bulpitt</DisplayName>
        <AccountId>33</AccountId>
        <AccountType/>
      </UserInfo>
      <UserInfo>
        <DisplayName>Domonique Davies</DisplayName>
        <AccountId>68</AccountId>
        <AccountType/>
      </UserInfo>
      <UserInfo>
        <DisplayName>Lisa Lazareck-Asunta</DisplayName>
        <AccountId>61</AccountId>
        <AccountType/>
      </UserInfo>
    </SharedWithUsers>
    <TaxCatchAll xmlns="3653255f-1858-4c3d-95fd-c22985d0498e" xsi:nil="true"/>
    <lcf76f155ced4ddcb4097134ff3c332f xmlns="36f5dffa-12e0-4c23-954b-a96f3e024208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CEE04B3-97DA-4E81-9286-9C9C7A3AF3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6f5dffa-12e0-4c23-954b-a96f3e024208"/>
    <ds:schemaRef ds:uri="3653255f-1858-4c3d-95fd-c22985d0498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B03DDB0-D56E-486C-87CD-8E8607984298}">
  <ds:schemaRefs>
    <ds:schemaRef ds:uri="http://schemas.microsoft.com/office/2006/metadata/properties"/>
    <ds:schemaRef ds:uri="http://schemas.microsoft.com/office/infopath/2007/PartnerControls"/>
    <ds:schemaRef ds:uri="3653255f-1858-4c3d-95fd-c22985d0498e"/>
    <ds:schemaRef ds:uri="36f5dffa-12e0-4c23-954b-a96f3e024208"/>
  </ds:schemaRefs>
</ds:datastoreItem>
</file>

<file path=customXml/itemProps3.xml><?xml version="1.0" encoding="utf-8"?>
<ds:datastoreItem xmlns:ds="http://schemas.openxmlformats.org/officeDocument/2006/customXml" ds:itemID="{7AFCEB10-AFCF-44F8-B3ED-300B93C7879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Costing Template</vt:lpstr>
      <vt:lpstr>Project costs</vt:lpstr>
      <vt:lpstr>Campus Jobs calculator</vt:lpstr>
      <vt:lpstr>Sheet2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Stephanie Cook</dc:creator>
  <cp:keywords/>
  <dc:description/>
  <cp:lastModifiedBy>Helen Killick</cp:lastModifiedBy>
  <cp:revision/>
  <dcterms:created xsi:type="dcterms:W3CDTF">2020-11-20T14:57:31Z</dcterms:created>
  <dcterms:modified xsi:type="dcterms:W3CDTF">2025-09-24T11:53:23Z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0x0101000777F18C7508FA458C5BE6065CA46CB6</vt:lpwstr>
  </property>
  <property fmtid="{D5CDD505-2E9C-101B-9397-08002B2CF9AE}" pid="3" name="Order">
    <vt:r8>3600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ComplianceAssetId">
    <vt:lpwstr/>
  </property>
  <property fmtid="{D5CDD505-2E9C-101B-9397-08002B2CF9AE}" pid="7" name="MediaServiceImageTags">
    <vt:lpwstr/>
  </property>
</Properties>
</file>